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5195" windowHeight="11760" activeTab="5"/>
  </bookViews>
  <sheets>
    <sheet name="APPA Sbagliate" sheetId="1" r:id="rId1"/>
    <sheet name="Analisi" sheetId="2" r:id="rId2"/>
    <sheet name="Pioggia cumulata" sheetId="4" r:id="rId3"/>
    <sheet name="Sc.el. Borgo" sheetId="5" r:id="rId4"/>
    <sheet name="CRZ Borgo" sheetId="6" r:id="rId5"/>
    <sheet name="Scuola Roncegno" sheetId="8" r:id="rId6"/>
  </sheets>
  <calcPr calcId="145621"/>
</workbook>
</file>

<file path=xl/calcChain.xml><?xml version="1.0" encoding="utf-8"?>
<calcChain xmlns="http://schemas.openxmlformats.org/spreadsheetml/2006/main">
  <c r="R47" i="2" l="1"/>
  <c r="R56" i="2" l="1"/>
  <c r="R45" i="2"/>
  <c r="D18" i="2"/>
  <c r="K18" i="2"/>
  <c r="K37" i="2"/>
  <c r="D37" i="2"/>
  <c r="K28" i="2"/>
  <c r="D28" i="2"/>
  <c r="K26" i="2"/>
  <c r="D26" i="2"/>
  <c r="K9" i="2" l="1"/>
  <c r="D9" i="2"/>
  <c r="K7" i="2"/>
  <c r="D7" i="2"/>
  <c r="K6" i="1" l="1"/>
  <c r="K7" i="1"/>
  <c r="K8" i="1"/>
  <c r="K9" i="1"/>
  <c r="K11" i="1"/>
  <c r="K12" i="1"/>
  <c r="K13" i="1"/>
  <c r="K14" i="1"/>
  <c r="K15" i="1"/>
  <c r="K16" i="1"/>
  <c r="K17" i="1"/>
  <c r="K18" i="1"/>
  <c r="K5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5" i="1"/>
  <c r="B29" i="1"/>
  <c r="B28" i="1"/>
  <c r="B20" i="1"/>
  <c r="K10" i="1" s="1"/>
  <c r="B24" i="1"/>
</calcChain>
</file>

<file path=xl/sharedStrings.xml><?xml version="1.0" encoding="utf-8"?>
<sst xmlns="http://schemas.openxmlformats.org/spreadsheetml/2006/main" count="134" uniqueCount="59">
  <si>
    <t>11LA00848 filtro</t>
  </si>
  <si>
    <t>11LA00848 liquido</t>
  </si>
  <si>
    <t>11LA00849 filtro</t>
  </si>
  <si>
    <t>11LA00849 liquido</t>
  </si>
  <si>
    <t>µg/l</t>
  </si>
  <si>
    <t>ml</t>
  </si>
  <si>
    <t>11LA00848</t>
  </si>
  <si>
    <t>11LA00849</t>
  </si>
  <si>
    <t>pioggia</t>
  </si>
  <si>
    <t>Cadmio</t>
  </si>
  <si>
    <t>Nichel</t>
  </si>
  <si>
    <t>Piombo</t>
  </si>
  <si>
    <t>Cromo</t>
  </si>
  <si>
    <t>Rame</t>
  </si>
  <si>
    <t>Zinco</t>
  </si>
  <si>
    <t>Ferro</t>
  </si>
  <si>
    <t>Cobalto</t>
  </si>
  <si>
    <t>Vanadio</t>
  </si>
  <si>
    <t>Berillio</t>
  </si>
  <si>
    <t>Stagno</t>
  </si>
  <si>
    <t>Tallio</t>
  </si>
  <si>
    <t>Manganese</t>
  </si>
  <si>
    <t>Bario</t>
  </si>
  <si>
    <t>Area m2</t>
  </si>
  <si>
    <t>µg/(m2d)</t>
  </si>
  <si>
    <t>NR &lt;</t>
  </si>
  <si>
    <t>il colore rosso indica risultato inferiore al limite di rilevabilità</t>
  </si>
  <si>
    <t>giorni</t>
  </si>
  <si>
    <t>1 - DEPOSIMETRO A</t>
  </si>
  <si>
    <t>2 - DEPOSIMETRO B</t>
  </si>
  <si>
    <t>QUI DEVE ESSERE DIVISO PER M2</t>
  </si>
  <si>
    <t>Scuola elementare Borgo</t>
  </si>
  <si>
    <t>CRZ Borgo</t>
  </si>
  <si>
    <t>Inizio analisi</t>
  </si>
  <si>
    <t>Fine analisi</t>
  </si>
  <si>
    <t>Durata ore</t>
  </si>
  <si>
    <t>Durata ore metematico</t>
  </si>
  <si>
    <t>Durata Giorni</t>
  </si>
  <si>
    <t>In blu i valori sotto il limite di rilevabilità: presi pari a metà del limite</t>
  </si>
  <si>
    <t>Pioggia mm APPA mm</t>
  </si>
  <si>
    <t>Pioggia cumulata IASMA mm</t>
  </si>
  <si>
    <t>Analisi 7/9/2011-13/10/2011</t>
  </si>
  <si>
    <t>Scuola elementare Borgo - Deposimetro C - Analisi 7/9/2011 a 13/10/2011</t>
  </si>
  <si>
    <t>CRZ Borgo - Deposimetro B - Analisi 7/9/2011 a 13/10/2011</t>
  </si>
  <si>
    <t>Materiale Sosp. Totale</t>
  </si>
  <si>
    <t>Residuo fisso a 180 °C</t>
  </si>
  <si>
    <t>Totale</t>
  </si>
  <si>
    <t>Analisi 13/10/2011-14/11/2011</t>
  </si>
  <si>
    <t>Scuola elementare Borgo - Deposimetro I - Analisi 13/10/2011 a 14/11/2011</t>
  </si>
  <si>
    <t>CRZ Borgo - Deposimetro H - Analisi 13/10/2011 a 14/11/2011</t>
  </si>
  <si>
    <t>RdP</t>
  </si>
  <si>
    <t>11LA04884</t>
  </si>
  <si>
    <t>11LA04885</t>
  </si>
  <si>
    <t>11LA05431</t>
  </si>
  <si>
    <t>11LA05432</t>
  </si>
  <si>
    <t>Scuole roncegno</t>
  </si>
  <si>
    <t>Analisi 20/3/2012-18/4/2012</t>
  </si>
  <si>
    <t>Scuola Roncegno - Deposimetro I - Analisi 20/3/2012 a 18/4/2012</t>
  </si>
  <si>
    <t>12LA01855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</si>
</sst>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00"/>
    <numFmt numFmtId="166" formatCode="0.0"/>
    <numFmt numFmtId="167" formatCode="d/m/yy\ h\.mm;@"/>
    <numFmt numFmtId="168" formatCode="[h]\.mm\.ss;@"/>
  </numFmts>
  <fonts count="8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2"/>
      <color rgb="FF000000"/>
      <name val="Times New Roman"/>
      <family val="1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wrapText="1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166" fontId="1" fillId="0" borderId="0" xfId="0" applyNumberFormat="1" applyFont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6" fillId="0" borderId="0" xfId="0" applyFont="1"/>
    <xf numFmtId="0" fontId="5" fillId="2" borderId="0" xfId="0" applyFont="1" applyFill="1" applyAlignment="1">
      <alignment horizontal="center"/>
    </xf>
    <xf numFmtId="0" fontId="0" fillId="3" borderId="0" xfId="0" applyFill="1"/>
    <xf numFmtId="167" fontId="5" fillId="0" borderId="0" xfId="0" applyNumberFormat="1" applyFont="1"/>
    <xf numFmtId="168" fontId="0" fillId="0" borderId="0" xfId="0" applyNumberFormat="1"/>
    <xf numFmtId="0" fontId="5" fillId="0" borderId="0" xfId="0" applyFont="1"/>
    <xf numFmtId="0" fontId="5" fillId="0" borderId="0" xfId="0" applyFont="1" applyAlignment="1">
      <alignment horizontal="center"/>
    </xf>
    <xf numFmtId="2" fontId="0" fillId="0" borderId="0" xfId="0" applyNumberFormat="1"/>
    <xf numFmtId="2" fontId="5" fillId="0" borderId="0" xfId="0" applyNumberFormat="1" applyFont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7" fillId="5" borderId="0" xfId="0" applyFont="1" applyFill="1"/>
    <xf numFmtId="0" fontId="5" fillId="6" borderId="0" xfId="0" applyFont="1" applyFill="1"/>
    <xf numFmtId="0" fontId="5" fillId="0" borderId="0" xfId="0" applyFont="1" applyFill="1"/>
    <xf numFmtId="0" fontId="5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0" fillId="8" borderId="0" xfId="0" applyFill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Pioggia</a:t>
            </a:r>
            <a:r>
              <a:rPr lang="it-IT" baseline="0"/>
              <a:t> cumulata mm</a:t>
            </a:r>
            <a:endParaRPr lang="it-IT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4"/>
          <c:order val="0"/>
          <c:tx>
            <c:strRef>
              <c:f>Analisi!$A$3</c:f>
              <c:strCache>
                <c:ptCount val="1"/>
                <c:pt idx="0">
                  <c:v>Analisi 7/9/2011-13/10/2011</c:v>
                </c:pt>
              </c:strCache>
            </c:strRef>
          </c:tx>
          <c:invertIfNegative val="0"/>
          <c:val>
            <c:numRef>
              <c:f>Analisi!$D$11</c:f>
              <c:numCache>
                <c:formatCode>General</c:formatCode>
                <c:ptCount val="1"/>
                <c:pt idx="0">
                  <c:v>101.3</c:v>
                </c:pt>
              </c:numCache>
            </c:numRef>
          </c:val>
        </c:ser>
        <c:ser>
          <c:idx val="0"/>
          <c:order val="1"/>
          <c:tx>
            <c:strRef>
              <c:f>Analisi!$A$22</c:f>
              <c:strCache>
                <c:ptCount val="1"/>
                <c:pt idx="0">
                  <c:v>Analisi 13/10/2011-14/11/2011</c:v>
                </c:pt>
              </c:strCache>
            </c:strRef>
          </c:tx>
          <c:invertIfNegative val="0"/>
          <c:val>
            <c:numRef>
              <c:f>Analisi!$K$30</c:f>
              <c:numCache>
                <c:formatCode>General</c:formatCode>
                <c:ptCount val="1"/>
                <c:pt idx="0">
                  <c:v>193</c:v>
                </c:pt>
              </c:numCache>
            </c:numRef>
          </c:val>
        </c:ser>
        <c:ser>
          <c:idx val="1"/>
          <c:order val="2"/>
          <c:tx>
            <c:strRef>
              <c:f>Analisi!$A$41</c:f>
              <c:strCache>
                <c:ptCount val="1"/>
                <c:pt idx="0">
                  <c:v>Analisi 20/3/2012-18/4/2012</c:v>
                </c:pt>
              </c:strCache>
            </c:strRef>
          </c:tx>
          <c:invertIfNegative val="0"/>
          <c:val>
            <c:numRef>
              <c:f>Analisi!$R$49</c:f>
              <c:numCache>
                <c:formatCode>General</c:formatCode>
                <c:ptCount val="1"/>
                <c:pt idx="0">
                  <c:v>131.4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099776"/>
        <c:axId val="77101312"/>
      </c:barChart>
      <c:catAx>
        <c:axId val="77099776"/>
        <c:scaling>
          <c:orientation val="minMax"/>
        </c:scaling>
        <c:delete val="1"/>
        <c:axPos val="b"/>
        <c:majorTickMark val="out"/>
        <c:minorTickMark val="none"/>
        <c:tickLblPos val="none"/>
        <c:crossAx val="77101312"/>
        <c:crosses val="autoZero"/>
        <c:auto val="1"/>
        <c:lblAlgn val="ctr"/>
        <c:lblOffset val="100"/>
        <c:noMultiLvlLbl val="0"/>
      </c:catAx>
      <c:valAx>
        <c:axId val="77101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0997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Polveri Scuola elementare Borgo [µg</a:t>
            </a:r>
            <a:r>
              <a:rPr lang="it-IT" baseline="0"/>
              <a:t> </a:t>
            </a:r>
            <a:r>
              <a:rPr lang="it-IT"/>
              <a:t>m</a:t>
            </a:r>
            <a:r>
              <a:rPr lang="it-IT" baseline="30000"/>
              <a:t>-2</a:t>
            </a:r>
            <a:r>
              <a:rPr lang="it-IT" baseline="0"/>
              <a:t> </a:t>
            </a:r>
            <a:r>
              <a:rPr lang="it-IT"/>
              <a:t>d</a:t>
            </a:r>
            <a:r>
              <a:rPr lang="it-IT" baseline="30000"/>
              <a:t>-1</a:t>
            </a:r>
            <a:r>
              <a:rPr lang="it-IT" baseline="0"/>
              <a:t>]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4"/>
          <c:order val="0"/>
          <c:tx>
            <c:strRef>
              <c:f>Analisi!$B$3</c:f>
              <c:strCache>
                <c:ptCount val="1"/>
                <c:pt idx="0">
                  <c:v>Scuola elementare Borgo - Deposimetro C - Analisi 7/9/2011 a 13/10/2011</c:v>
                </c:pt>
              </c:strCache>
            </c:strRef>
          </c:tx>
          <c:invertIfNegative val="0"/>
          <c:cat>
            <c:strRef>
              <c:f>Analisi!$C$16:$C$20</c:f>
              <c:strCache>
                <c:ptCount val="3"/>
                <c:pt idx="0">
                  <c:v>Materiale Sosp. Totale</c:v>
                </c:pt>
                <c:pt idx="1">
                  <c:v>Residuo fisso a 180 °C</c:v>
                </c:pt>
                <c:pt idx="2">
                  <c:v>Totale</c:v>
                </c:pt>
              </c:strCache>
            </c:strRef>
          </c:cat>
          <c:val>
            <c:numRef>
              <c:f>Analisi!$D$16:$D$18</c:f>
              <c:numCache>
                <c:formatCode>0.00</c:formatCode>
                <c:ptCount val="3"/>
                <c:pt idx="0">
                  <c:v>13300</c:v>
                </c:pt>
                <c:pt idx="1">
                  <c:v>28900</c:v>
                </c:pt>
                <c:pt idx="2">
                  <c:v>42200</c:v>
                </c:pt>
              </c:numCache>
            </c:numRef>
          </c:val>
        </c:ser>
        <c:ser>
          <c:idx val="0"/>
          <c:order val="1"/>
          <c:tx>
            <c:strRef>
              <c:f>Analisi!$B$22</c:f>
              <c:strCache>
                <c:ptCount val="1"/>
                <c:pt idx="0">
                  <c:v>Scuola elementare Borgo - Deposimetro I - Analisi 13/10/2011 a 14/11/2011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invertIfNegative val="0"/>
          <c:val>
            <c:numRef>
              <c:f>Analisi!$D$35:$D$37</c:f>
              <c:numCache>
                <c:formatCode>0.00</c:formatCode>
                <c:ptCount val="3"/>
                <c:pt idx="0">
                  <c:v>10200</c:v>
                </c:pt>
                <c:pt idx="1">
                  <c:v>24000</c:v>
                </c:pt>
                <c:pt idx="2">
                  <c:v>34200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131136"/>
        <c:axId val="77415552"/>
      </c:barChart>
      <c:catAx>
        <c:axId val="7713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415552"/>
        <c:crosses val="autoZero"/>
        <c:auto val="1"/>
        <c:lblAlgn val="ctr"/>
        <c:lblOffset val="100"/>
        <c:noMultiLvlLbl val="0"/>
      </c:catAx>
      <c:valAx>
        <c:axId val="77415552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771311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Polveri CRZ Borgo [µg</a:t>
            </a:r>
            <a:r>
              <a:rPr lang="it-IT" baseline="0"/>
              <a:t> </a:t>
            </a:r>
            <a:r>
              <a:rPr lang="it-IT"/>
              <a:t>m</a:t>
            </a:r>
            <a:r>
              <a:rPr lang="it-IT" baseline="30000"/>
              <a:t>-2</a:t>
            </a:r>
            <a:r>
              <a:rPr lang="it-IT" baseline="0"/>
              <a:t> </a:t>
            </a:r>
            <a:r>
              <a:rPr lang="it-IT"/>
              <a:t>d</a:t>
            </a:r>
            <a:r>
              <a:rPr lang="it-IT" baseline="30000"/>
              <a:t>-1</a:t>
            </a:r>
            <a:r>
              <a:rPr lang="it-IT"/>
              <a:t>]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Analisi!$I$3</c:f>
              <c:strCache>
                <c:ptCount val="1"/>
                <c:pt idx="0">
                  <c:v>CRZ Borgo - Deposimetro B - Analisi 7/9/2011 a 13/10/2011</c:v>
                </c:pt>
              </c:strCache>
            </c:strRef>
          </c:tx>
          <c:invertIfNegative val="0"/>
          <c:cat>
            <c:strRef>
              <c:f>Analisi!$J$16:$J$20</c:f>
              <c:strCache>
                <c:ptCount val="3"/>
                <c:pt idx="0">
                  <c:v>Materiale Sosp. Totale</c:v>
                </c:pt>
                <c:pt idx="1">
                  <c:v>Residuo fisso a 180 °C</c:v>
                </c:pt>
                <c:pt idx="2">
                  <c:v>Totale</c:v>
                </c:pt>
              </c:strCache>
            </c:strRef>
          </c:cat>
          <c:val>
            <c:numRef>
              <c:f>Analisi!$K$16:$K$18</c:f>
              <c:numCache>
                <c:formatCode>0.00</c:formatCode>
                <c:ptCount val="3"/>
                <c:pt idx="0">
                  <c:v>13900</c:v>
                </c:pt>
                <c:pt idx="1">
                  <c:v>24000</c:v>
                </c:pt>
                <c:pt idx="2">
                  <c:v>37900</c:v>
                </c:pt>
              </c:numCache>
            </c:numRef>
          </c:val>
        </c:ser>
        <c:ser>
          <c:idx val="0"/>
          <c:order val="1"/>
          <c:tx>
            <c:strRef>
              <c:f>Analisi!$I$22</c:f>
              <c:strCache>
                <c:ptCount val="1"/>
                <c:pt idx="0">
                  <c:v>CRZ Borgo - Deposimetro H - Analisi 13/10/2011 a 14/11/2011</c:v>
                </c:pt>
              </c:strCache>
            </c:strRef>
          </c:tx>
          <c:invertIfNegative val="0"/>
          <c:val>
            <c:numRef>
              <c:f>Analisi!$K$35:$K$37</c:f>
              <c:numCache>
                <c:formatCode>0.00</c:formatCode>
                <c:ptCount val="3"/>
                <c:pt idx="0">
                  <c:v>6850</c:v>
                </c:pt>
                <c:pt idx="1">
                  <c:v>16960</c:v>
                </c:pt>
                <c:pt idx="2">
                  <c:v>23810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063872"/>
        <c:axId val="78073856"/>
      </c:barChart>
      <c:catAx>
        <c:axId val="78063872"/>
        <c:scaling>
          <c:orientation val="minMax"/>
        </c:scaling>
        <c:delete val="0"/>
        <c:axPos val="b"/>
        <c:majorTickMark val="out"/>
        <c:minorTickMark val="none"/>
        <c:tickLblPos val="nextTo"/>
        <c:crossAx val="78073856"/>
        <c:crosses val="autoZero"/>
        <c:auto val="1"/>
        <c:lblAlgn val="ctr"/>
        <c:lblOffset val="100"/>
        <c:noMultiLvlLbl val="0"/>
      </c:catAx>
      <c:valAx>
        <c:axId val="78073856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780638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Polveri</a:t>
            </a:r>
            <a:r>
              <a:rPr lang="en-US" baseline="0"/>
              <a:t> Scuola elementare Roncegno [</a:t>
            </a:r>
            <a:r>
              <a:rPr lang="en-US" baseline="0">
                <a:latin typeface="Calibri"/>
                <a:cs typeface="Calibri"/>
              </a:rPr>
              <a:t>µg m</a:t>
            </a:r>
            <a:r>
              <a:rPr lang="en-US" baseline="30000">
                <a:latin typeface="Calibri"/>
                <a:cs typeface="Calibri"/>
              </a:rPr>
              <a:t>-2 </a:t>
            </a:r>
            <a:r>
              <a:rPr lang="en-US" baseline="0">
                <a:latin typeface="Calibri"/>
                <a:cs typeface="Calibri"/>
              </a:rPr>
              <a:t>d</a:t>
            </a:r>
            <a:r>
              <a:rPr lang="en-US" baseline="30000">
                <a:latin typeface="Calibri"/>
                <a:cs typeface="Calibri"/>
              </a:rPr>
              <a:t>-1</a:t>
            </a:r>
            <a:r>
              <a:rPr lang="en-US" baseline="0">
                <a:latin typeface="Calibri"/>
                <a:cs typeface="Calibri"/>
              </a:rPr>
              <a:t>]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Analisi!$P$41</c:f>
              <c:strCache>
                <c:ptCount val="1"/>
                <c:pt idx="0">
                  <c:v>Scuola Roncegno - Deposimetro I - Analisi 20/3/2012 a 18/4/2012</c:v>
                </c:pt>
              </c:strCache>
            </c:strRef>
          </c:tx>
          <c:invertIfNegative val="0"/>
          <c:cat>
            <c:strRef>
              <c:f>Analisi!$Q$54:$Q$56</c:f>
              <c:strCache>
                <c:ptCount val="3"/>
                <c:pt idx="0">
                  <c:v>Materiale Sosp. Totale</c:v>
                </c:pt>
                <c:pt idx="1">
                  <c:v>Residuo fisso a 180 °C</c:v>
                </c:pt>
                <c:pt idx="2">
                  <c:v>Totale</c:v>
                </c:pt>
              </c:strCache>
            </c:strRef>
          </c:cat>
          <c:val>
            <c:numRef>
              <c:f>Analisi!$R$54:$R$56</c:f>
              <c:numCache>
                <c:formatCode>0.00</c:formatCode>
                <c:ptCount val="3"/>
                <c:pt idx="0">
                  <c:v>33200</c:v>
                </c:pt>
                <c:pt idx="1">
                  <c:v>32700</c:v>
                </c:pt>
                <c:pt idx="2">
                  <c:v>65900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107008"/>
        <c:axId val="78108544"/>
      </c:barChart>
      <c:catAx>
        <c:axId val="78107008"/>
        <c:scaling>
          <c:orientation val="minMax"/>
        </c:scaling>
        <c:delete val="0"/>
        <c:axPos val="b"/>
        <c:majorTickMark val="out"/>
        <c:minorTickMark val="none"/>
        <c:tickLblPos val="nextTo"/>
        <c:crossAx val="78108544"/>
        <c:crosses val="autoZero"/>
        <c:auto val="1"/>
        <c:lblAlgn val="ctr"/>
        <c:lblOffset val="100"/>
        <c:noMultiLvlLbl val="0"/>
      </c:catAx>
      <c:valAx>
        <c:axId val="78108544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781070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1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1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1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tabSelected="1"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9"/>
  <sheetViews>
    <sheetView workbookViewId="0">
      <selection activeCell="C25" sqref="C25"/>
    </sheetView>
  </sheetViews>
  <sheetFormatPr defaultRowHeight="12.75" x14ac:dyDescent="0.2"/>
  <cols>
    <col min="1" max="1" width="11.140625" customWidth="1"/>
    <col min="2" max="2" width="9" style="1" customWidth="1"/>
    <col min="3" max="6" width="16.28515625" bestFit="1" customWidth="1"/>
    <col min="7" max="7" width="16.28515625" customWidth="1"/>
    <col min="8" max="9" width="11.5703125" style="1" customWidth="1"/>
    <col min="10" max="10" width="10.7109375" customWidth="1"/>
    <col min="11" max="12" width="10.28515625" bestFit="1" customWidth="1"/>
  </cols>
  <sheetData>
    <row r="2" spans="1:12" x14ac:dyDescent="0.2">
      <c r="B2"/>
      <c r="C2" t="s">
        <v>0</v>
      </c>
      <c r="D2" t="s">
        <v>1</v>
      </c>
      <c r="E2" t="s">
        <v>2</v>
      </c>
      <c r="F2" t="s">
        <v>3</v>
      </c>
      <c r="H2" s="14"/>
      <c r="I2" s="17" t="s">
        <v>30</v>
      </c>
      <c r="J2" s="15"/>
    </row>
    <row r="3" spans="1:12" x14ac:dyDescent="0.2">
      <c r="C3" s="1">
        <v>50</v>
      </c>
      <c r="D3" s="1">
        <v>1026.8</v>
      </c>
      <c r="E3" s="1">
        <v>50</v>
      </c>
      <c r="F3" s="1">
        <v>350</v>
      </c>
      <c r="H3"/>
      <c r="I3" s="1" t="s">
        <v>6</v>
      </c>
      <c r="J3" s="1" t="s">
        <v>7</v>
      </c>
      <c r="K3" s="1" t="s">
        <v>6</v>
      </c>
      <c r="L3" s="1" t="s">
        <v>7</v>
      </c>
    </row>
    <row r="4" spans="1:12" x14ac:dyDescent="0.2">
      <c r="B4" s="1" t="s">
        <v>25</v>
      </c>
      <c r="C4" s="1" t="s">
        <v>4</v>
      </c>
      <c r="D4" s="1" t="s">
        <v>4</v>
      </c>
      <c r="E4" s="1" t="s">
        <v>4</v>
      </c>
      <c r="F4" s="1" t="s">
        <v>4</v>
      </c>
      <c r="H4"/>
      <c r="I4" s="1" t="s">
        <v>24</v>
      </c>
      <c r="J4" s="1" t="s">
        <v>24</v>
      </c>
      <c r="K4" s="1" t="s">
        <v>24</v>
      </c>
      <c r="L4" s="1" t="s">
        <v>24</v>
      </c>
    </row>
    <row r="5" spans="1:12" x14ac:dyDescent="0.2">
      <c r="A5" t="s">
        <v>22</v>
      </c>
      <c r="B5" s="2">
        <v>5</v>
      </c>
      <c r="C5" s="2">
        <v>12</v>
      </c>
      <c r="D5" s="2"/>
      <c r="E5" s="7">
        <v>5</v>
      </c>
      <c r="F5" s="7">
        <v>5</v>
      </c>
      <c r="H5" t="s">
        <v>22</v>
      </c>
      <c r="I5" s="5">
        <f>(C5*C$3/1000+D5*D$3/1000)/6.938</f>
        <v>8.6480253675410776E-2</v>
      </c>
      <c r="J5" s="9">
        <f>(E5*E$3/1000+F5*F$3/1000)/4.021</f>
        <v>0.49738870927629941</v>
      </c>
      <c r="K5" s="5">
        <f>(C5*C$3/1000)/6.938</f>
        <v>8.6480253675410776E-2</v>
      </c>
      <c r="L5" s="9" t="e">
        <f>(G5*G$3/1000+H5*H$3/1000)/4.021</f>
        <v>#VALUE!</v>
      </c>
    </row>
    <row r="6" spans="1:12" x14ac:dyDescent="0.2">
      <c r="A6" s="14" t="s">
        <v>18</v>
      </c>
      <c r="B6" s="15">
        <v>0.5</v>
      </c>
      <c r="C6" s="8">
        <v>0.5</v>
      </c>
      <c r="D6" s="8">
        <v>0.5</v>
      </c>
      <c r="E6" s="8">
        <v>0.5</v>
      </c>
      <c r="F6" s="8">
        <v>0.5</v>
      </c>
      <c r="H6" t="s">
        <v>18</v>
      </c>
      <c r="I6" s="9">
        <f t="shared" ref="I6:I18" si="0">(C6*C$3/1000+D6*D$3/1000)/6.938</f>
        <v>7.7601614298068611E-2</v>
      </c>
      <c r="J6" s="9">
        <f t="shared" ref="J6:J18" si="1">(E6*E$3/1000+F6*F$3/1000)/4.021</f>
        <v>4.9738870927629943E-2</v>
      </c>
      <c r="K6" s="5">
        <f t="shared" ref="K6:K18" si="2">(C6*C$3/1000)/6.938</f>
        <v>3.6033439031421164E-3</v>
      </c>
      <c r="L6" s="9" t="e">
        <f t="shared" ref="L6:L18" si="3">(G6*G$3/1000+H6*H$3/1000)/4.021</f>
        <v>#VALUE!</v>
      </c>
    </row>
    <row r="7" spans="1:12" x14ac:dyDescent="0.2">
      <c r="A7" s="14" t="s">
        <v>9</v>
      </c>
      <c r="B7" s="15">
        <v>0.5</v>
      </c>
      <c r="C7" s="8">
        <v>0.5</v>
      </c>
      <c r="D7" s="8">
        <v>0.5</v>
      </c>
      <c r="E7" s="8">
        <v>0.5</v>
      </c>
      <c r="F7" s="8">
        <v>0.5</v>
      </c>
      <c r="H7" t="s">
        <v>9</v>
      </c>
      <c r="I7" s="9">
        <f t="shared" si="0"/>
        <v>7.7601614298068611E-2</v>
      </c>
      <c r="J7" s="9">
        <f t="shared" si="1"/>
        <v>4.9738870927629943E-2</v>
      </c>
      <c r="K7" s="5">
        <f t="shared" si="2"/>
        <v>3.6033439031421164E-3</v>
      </c>
      <c r="L7" s="9" t="e">
        <f t="shared" si="3"/>
        <v>#VALUE!</v>
      </c>
    </row>
    <row r="8" spans="1:12" x14ac:dyDescent="0.2">
      <c r="A8" s="14" t="s">
        <v>16</v>
      </c>
      <c r="B8" s="15">
        <v>1</v>
      </c>
      <c r="C8" s="8">
        <v>1</v>
      </c>
      <c r="D8" s="8">
        <v>1</v>
      </c>
      <c r="E8" s="8">
        <v>1</v>
      </c>
      <c r="F8" s="8">
        <v>1</v>
      </c>
      <c r="H8" t="s">
        <v>16</v>
      </c>
      <c r="I8" s="9">
        <f t="shared" si="0"/>
        <v>0.15520322859613722</v>
      </c>
      <c r="J8" s="9">
        <f t="shared" si="1"/>
        <v>9.9477741855259885E-2</v>
      </c>
      <c r="K8" s="5">
        <f t="shared" si="2"/>
        <v>7.2066878062842328E-3</v>
      </c>
      <c r="L8" s="9" t="e">
        <f t="shared" si="3"/>
        <v>#VALUE!</v>
      </c>
    </row>
    <row r="9" spans="1:12" x14ac:dyDescent="0.2">
      <c r="A9" t="s">
        <v>12</v>
      </c>
      <c r="B9" s="1">
        <v>2</v>
      </c>
      <c r="C9" s="3">
        <v>34</v>
      </c>
      <c r="D9" s="2"/>
      <c r="E9" s="3">
        <v>3</v>
      </c>
      <c r="F9" s="2"/>
      <c r="H9" t="s">
        <v>12</v>
      </c>
      <c r="I9" s="5">
        <f t="shared" si="0"/>
        <v>0.2450273854136639</v>
      </c>
      <c r="J9" s="10">
        <f t="shared" si="1"/>
        <v>3.7304153195722459E-2</v>
      </c>
      <c r="K9" s="5">
        <f t="shared" si="2"/>
        <v>0.2450273854136639</v>
      </c>
      <c r="L9" s="10" t="e">
        <f t="shared" si="3"/>
        <v>#VALUE!</v>
      </c>
    </row>
    <row r="10" spans="1:12" x14ac:dyDescent="0.2">
      <c r="A10" t="s">
        <v>15</v>
      </c>
      <c r="C10" s="3">
        <v>2822</v>
      </c>
      <c r="D10" s="3">
        <v>39</v>
      </c>
      <c r="E10" s="3">
        <v>345</v>
      </c>
      <c r="F10" s="3">
        <v>240</v>
      </c>
      <c r="H10" t="s">
        <v>15</v>
      </c>
      <c r="I10" s="12">
        <f t="shared" si="0"/>
        <v>26.109138080138369</v>
      </c>
      <c r="J10" s="13">
        <f t="shared" si="1"/>
        <v>25.18030340711266</v>
      </c>
      <c r="K10" s="5">
        <f>(C10*C$3/1000)/6.938/B20</f>
        <v>587.16915306769477</v>
      </c>
      <c r="L10" s="13" t="e">
        <f t="shared" si="3"/>
        <v>#VALUE!</v>
      </c>
    </row>
    <row r="11" spans="1:12" x14ac:dyDescent="0.2">
      <c r="A11" t="s">
        <v>21</v>
      </c>
      <c r="C11" s="3">
        <v>187</v>
      </c>
      <c r="D11" s="3">
        <v>13</v>
      </c>
      <c r="E11" s="3">
        <v>21</v>
      </c>
      <c r="F11" s="3">
        <v>18</v>
      </c>
      <c r="H11" t="s">
        <v>21</v>
      </c>
      <c r="I11" s="6">
        <f t="shared" si="0"/>
        <v>3.2716056500432402</v>
      </c>
      <c r="J11" s="11">
        <f t="shared" si="1"/>
        <v>1.8279035065904004</v>
      </c>
      <c r="K11" s="5">
        <f t="shared" si="2"/>
        <v>1.3476506197751514</v>
      </c>
      <c r="L11" s="11" t="e">
        <f t="shared" si="3"/>
        <v>#VALUE!</v>
      </c>
    </row>
    <row r="12" spans="1:12" x14ac:dyDescent="0.2">
      <c r="A12" t="s">
        <v>10</v>
      </c>
      <c r="B12" s="1">
        <v>2</v>
      </c>
      <c r="C12" s="3">
        <v>4</v>
      </c>
      <c r="D12" s="2"/>
      <c r="E12" s="8">
        <v>2</v>
      </c>
      <c r="F12" s="8">
        <v>2</v>
      </c>
      <c r="H12" t="s">
        <v>10</v>
      </c>
      <c r="I12" s="5">
        <f t="shared" si="0"/>
        <v>2.8826751225136931E-2</v>
      </c>
      <c r="J12" s="9">
        <f t="shared" si="1"/>
        <v>0.19895548371051977</v>
      </c>
      <c r="K12" s="5">
        <f t="shared" si="2"/>
        <v>2.8826751225136931E-2</v>
      </c>
      <c r="L12" s="9" t="e">
        <f t="shared" si="3"/>
        <v>#VALUE!</v>
      </c>
    </row>
    <row r="13" spans="1:12" x14ac:dyDescent="0.2">
      <c r="A13" t="s">
        <v>11</v>
      </c>
      <c r="B13" s="1">
        <v>2</v>
      </c>
      <c r="C13" s="3">
        <v>9</v>
      </c>
      <c r="D13" s="3">
        <v>2</v>
      </c>
      <c r="E13" s="2"/>
      <c r="F13" s="3">
        <v>2</v>
      </c>
      <c r="H13" t="s">
        <v>11</v>
      </c>
      <c r="I13" s="5">
        <f t="shared" si="0"/>
        <v>0.36085327183626409</v>
      </c>
      <c r="J13" s="9">
        <f t="shared" si="1"/>
        <v>0.17408604824670479</v>
      </c>
      <c r="K13" s="5">
        <f t="shared" si="2"/>
        <v>6.4860190256558092E-2</v>
      </c>
      <c r="L13" s="9" t="e">
        <f t="shared" si="3"/>
        <v>#VALUE!</v>
      </c>
    </row>
    <row r="14" spans="1:12" x14ac:dyDescent="0.2">
      <c r="A14" t="s">
        <v>13</v>
      </c>
      <c r="B14" s="1">
        <v>5</v>
      </c>
      <c r="C14" s="3">
        <v>18</v>
      </c>
      <c r="D14" s="2"/>
      <c r="E14" s="2"/>
      <c r="F14" s="3">
        <v>5</v>
      </c>
      <c r="H14" t="s">
        <v>13</v>
      </c>
      <c r="I14" s="5">
        <f t="shared" si="0"/>
        <v>0.12972038051311618</v>
      </c>
      <c r="J14" s="9">
        <f t="shared" si="1"/>
        <v>0.43521512061676199</v>
      </c>
      <c r="K14" s="5">
        <f t="shared" si="2"/>
        <v>0.12972038051311618</v>
      </c>
      <c r="L14" s="9" t="e">
        <f t="shared" si="3"/>
        <v>#VALUE!</v>
      </c>
    </row>
    <row r="15" spans="1:12" x14ac:dyDescent="0.2">
      <c r="A15" s="14" t="s">
        <v>19</v>
      </c>
      <c r="B15" s="15">
        <v>5</v>
      </c>
      <c r="C15" s="8">
        <v>5</v>
      </c>
      <c r="D15" s="8">
        <v>5</v>
      </c>
      <c r="E15" s="8">
        <v>5</v>
      </c>
      <c r="F15" s="8">
        <v>5</v>
      </c>
      <c r="H15" t="s">
        <v>19</v>
      </c>
      <c r="I15" s="9">
        <f t="shared" si="0"/>
        <v>0.77601614298068611</v>
      </c>
      <c r="J15" s="9">
        <f t="shared" si="1"/>
        <v>0.49738870927629941</v>
      </c>
      <c r="K15" s="5">
        <f t="shared" si="2"/>
        <v>3.6033439031421158E-2</v>
      </c>
      <c r="L15" s="9" t="e">
        <f t="shared" si="3"/>
        <v>#VALUE!</v>
      </c>
    </row>
    <row r="16" spans="1:12" x14ac:dyDescent="0.2">
      <c r="A16" s="14" t="s">
        <v>20</v>
      </c>
      <c r="B16" s="15">
        <v>5</v>
      </c>
      <c r="C16" s="8">
        <v>5</v>
      </c>
      <c r="D16" s="8">
        <v>5</v>
      </c>
      <c r="E16" s="8">
        <v>5</v>
      </c>
      <c r="F16" s="8">
        <v>5</v>
      </c>
      <c r="H16" t="s">
        <v>20</v>
      </c>
      <c r="I16" s="9">
        <f t="shared" si="0"/>
        <v>0.77601614298068611</v>
      </c>
      <c r="J16" s="9">
        <f t="shared" si="1"/>
        <v>0.49738870927629941</v>
      </c>
      <c r="K16" s="5">
        <f t="shared" si="2"/>
        <v>3.6033439031421158E-2</v>
      </c>
      <c r="L16" s="9" t="e">
        <f t="shared" si="3"/>
        <v>#VALUE!</v>
      </c>
    </row>
    <row r="17" spans="1:12" x14ac:dyDescent="0.2">
      <c r="A17" t="s">
        <v>17</v>
      </c>
      <c r="B17" s="1">
        <v>2</v>
      </c>
      <c r="C17" s="2">
        <v>3</v>
      </c>
      <c r="D17" s="2"/>
      <c r="E17" s="8">
        <v>2</v>
      </c>
      <c r="F17" s="8">
        <v>2</v>
      </c>
      <c r="H17" t="s">
        <v>17</v>
      </c>
      <c r="I17" s="5">
        <f t="shared" si="0"/>
        <v>2.1620063418852694E-2</v>
      </c>
      <c r="J17" s="9">
        <f t="shared" si="1"/>
        <v>0.19895548371051977</v>
      </c>
      <c r="K17" s="5">
        <f t="shared" si="2"/>
        <v>2.1620063418852694E-2</v>
      </c>
      <c r="L17" s="9" t="e">
        <f t="shared" si="3"/>
        <v>#VALUE!</v>
      </c>
    </row>
    <row r="18" spans="1:12" x14ac:dyDescent="0.2">
      <c r="A18" t="s">
        <v>14</v>
      </c>
      <c r="B18" s="1">
        <v>10</v>
      </c>
      <c r="C18" s="3">
        <v>46</v>
      </c>
      <c r="D18" s="3">
        <v>13</v>
      </c>
      <c r="E18" s="3">
        <v>12</v>
      </c>
      <c r="F18" s="3">
        <v>23</v>
      </c>
      <c r="H18" t="s">
        <v>14</v>
      </c>
      <c r="I18" s="6">
        <f t="shared" si="0"/>
        <v>2.2554626693571636</v>
      </c>
      <c r="J18" s="11">
        <f t="shared" si="1"/>
        <v>2.1512061676199949</v>
      </c>
      <c r="K18" s="5">
        <f t="shared" si="2"/>
        <v>0.33150763908907466</v>
      </c>
      <c r="L18" s="11" t="e">
        <f t="shared" si="3"/>
        <v>#VALUE!</v>
      </c>
    </row>
    <row r="19" spans="1:12" ht="15.75" x14ac:dyDescent="0.25">
      <c r="L19" s="16"/>
    </row>
    <row r="20" spans="1:12" x14ac:dyDescent="0.2">
      <c r="A20" t="s">
        <v>23</v>
      </c>
      <c r="B20" s="4">
        <f>0.21^2/4*3.1416</f>
        <v>3.4636139999999996E-2</v>
      </c>
      <c r="D20" t="s">
        <v>26</v>
      </c>
    </row>
    <row r="23" spans="1:12" x14ac:dyDescent="0.2">
      <c r="A23" s="1" t="s">
        <v>8</v>
      </c>
      <c r="B23" s="1" t="s">
        <v>5</v>
      </c>
    </row>
    <row r="24" spans="1:12" x14ac:dyDescent="0.2">
      <c r="A24" t="s">
        <v>6</v>
      </c>
      <c r="B24" s="1">
        <f>1331.2-440.32</f>
        <v>890.88000000000011</v>
      </c>
    </row>
    <row r="25" spans="1:12" x14ac:dyDescent="0.2">
      <c r="A25" t="s">
        <v>7</v>
      </c>
      <c r="B25" s="1">
        <v>0</v>
      </c>
    </row>
    <row r="27" spans="1:12" x14ac:dyDescent="0.2">
      <c r="B27" s="1" t="s">
        <v>27</v>
      </c>
    </row>
    <row r="28" spans="1:12" x14ac:dyDescent="0.2">
      <c r="A28" t="s">
        <v>6</v>
      </c>
      <c r="B28" s="5">
        <f>(24*7-1.5)/24</f>
        <v>6.9375</v>
      </c>
      <c r="C28" t="s">
        <v>28</v>
      </c>
    </row>
    <row r="29" spans="1:12" x14ac:dyDescent="0.2">
      <c r="A29" t="s">
        <v>7</v>
      </c>
      <c r="B29" s="5">
        <f>(24*4+0.5)/24</f>
        <v>4.020833333333333</v>
      </c>
      <c r="C29" t="s">
        <v>29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topLeftCell="A16" zoomScale="70" zoomScaleNormal="70" workbookViewId="0">
      <selection activeCell="W25" sqref="W25"/>
    </sheetView>
  </sheetViews>
  <sheetFormatPr defaultRowHeight="12.75" x14ac:dyDescent="0.2"/>
  <cols>
    <col min="1" max="1" width="24.140625" customWidth="1"/>
    <col min="3" max="3" width="20.140625" bestFit="1" customWidth="1"/>
    <col min="4" max="4" width="13" customWidth="1"/>
    <col min="5" max="5" width="11.28515625" bestFit="1" customWidth="1"/>
    <col min="8" max="8" width="2.85546875" style="18" customWidth="1"/>
    <col min="10" max="10" width="22.28515625" bestFit="1" customWidth="1"/>
    <col min="11" max="11" width="12.7109375" bestFit="1" customWidth="1"/>
    <col min="12" max="12" width="11.28515625" bestFit="1" customWidth="1"/>
    <col min="15" max="15" width="2.85546875" style="18" customWidth="1"/>
    <col min="17" max="17" width="24.85546875" customWidth="1"/>
    <col min="18" max="18" width="12.5703125" customWidth="1"/>
    <col min="22" max="22" width="3.42578125" customWidth="1"/>
  </cols>
  <sheetData>
    <row r="1" spans="1:22" x14ac:dyDescent="0.2">
      <c r="A1" s="27" t="s">
        <v>38</v>
      </c>
      <c r="D1" s="26" t="s">
        <v>31</v>
      </c>
      <c r="K1" s="26" t="s">
        <v>32</v>
      </c>
      <c r="R1" s="26" t="s">
        <v>55</v>
      </c>
      <c r="V1" s="18"/>
    </row>
    <row r="2" spans="1:22" s="18" customFormat="1" x14ac:dyDescent="0.2"/>
    <row r="3" spans="1:22" x14ac:dyDescent="0.2">
      <c r="A3" s="29" t="s">
        <v>41</v>
      </c>
      <c r="B3" s="21" t="s">
        <v>42</v>
      </c>
      <c r="I3" s="21" t="s">
        <v>43</v>
      </c>
      <c r="P3" s="21"/>
      <c r="V3" s="18"/>
    </row>
    <row r="4" spans="1:22" x14ac:dyDescent="0.2">
      <c r="A4" s="30"/>
      <c r="V4" s="18"/>
    </row>
    <row r="5" spans="1:22" x14ac:dyDescent="0.2">
      <c r="A5" s="30"/>
      <c r="C5" t="s">
        <v>33</v>
      </c>
      <c r="D5" s="19">
        <v>40793.354166666664</v>
      </c>
      <c r="J5" t="s">
        <v>33</v>
      </c>
      <c r="K5" s="19">
        <v>40793.375</v>
      </c>
      <c r="R5" s="19"/>
      <c r="V5" s="18"/>
    </row>
    <row r="6" spans="1:22" x14ac:dyDescent="0.2">
      <c r="A6" s="30"/>
      <c r="C6" t="s">
        <v>34</v>
      </c>
      <c r="D6" s="19">
        <v>40829.354166666664</v>
      </c>
      <c r="J6" t="s">
        <v>34</v>
      </c>
      <c r="K6" s="19">
        <v>40829.375</v>
      </c>
      <c r="R6" s="19"/>
      <c r="V6" s="18"/>
    </row>
    <row r="7" spans="1:22" x14ac:dyDescent="0.2">
      <c r="A7" s="30"/>
      <c r="C7" t="s">
        <v>35</v>
      </c>
      <c r="D7" s="20">
        <f>D6-D5</f>
        <v>36</v>
      </c>
      <c r="J7" t="s">
        <v>35</v>
      </c>
      <c r="K7" s="20">
        <f>K6-K5</f>
        <v>36</v>
      </c>
      <c r="R7" s="20"/>
      <c r="V7" s="18"/>
    </row>
    <row r="8" spans="1:22" x14ac:dyDescent="0.2">
      <c r="A8" s="30"/>
      <c r="C8" t="s">
        <v>36</v>
      </c>
      <c r="D8">
        <v>864</v>
      </c>
      <c r="J8" t="s">
        <v>36</v>
      </c>
      <c r="K8">
        <v>864</v>
      </c>
      <c r="V8" s="18"/>
    </row>
    <row r="9" spans="1:22" x14ac:dyDescent="0.2">
      <c r="A9" s="30"/>
      <c r="C9" t="s">
        <v>37</v>
      </c>
      <c r="D9" s="23">
        <f>D8/24</f>
        <v>36</v>
      </c>
      <c r="J9" t="s">
        <v>37</v>
      </c>
      <c r="K9" s="23">
        <f>K8/24</f>
        <v>36</v>
      </c>
      <c r="R9" s="23"/>
      <c r="V9" s="18"/>
    </row>
    <row r="10" spans="1:22" x14ac:dyDescent="0.2">
      <c r="A10" s="30"/>
      <c r="C10" t="s">
        <v>39</v>
      </c>
      <c r="D10">
        <v>100.2</v>
      </c>
      <c r="J10" t="s">
        <v>39</v>
      </c>
      <c r="K10">
        <v>92.9</v>
      </c>
      <c r="V10" s="18"/>
    </row>
    <row r="11" spans="1:22" x14ac:dyDescent="0.2">
      <c r="A11" s="30"/>
      <c r="C11" s="21" t="s">
        <v>40</v>
      </c>
      <c r="D11">
        <v>101.3</v>
      </c>
      <c r="J11" s="21" t="s">
        <v>40</v>
      </c>
      <c r="K11">
        <v>101.3</v>
      </c>
      <c r="Q11" s="21"/>
      <c r="V11" s="18"/>
    </row>
    <row r="12" spans="1:22" x14ac:dyDescent="0.2">
      <c r="A12" s="30"/>
      <c r="C12" s="28"/>
      <c r="J12" s="28"/>
      <c r="Q12" s="28"/>
      <c r="V12" s="18"/>
    </row>
    <row r="13" spans="1:22" x14ac:dyDescent="0.2">
      <c r="A13" s="30"/>
      <c r="C13" s="28" t="s">
        <v>50</v>
      </c>
      <c r="D13" s="21" t="s">
        <v>51</v>
      </c>
      <c r="E13" s="21"/>
      <c r="F13" s="21"/>
      <c r="J13" s="28" t="s">
        <v>50</v>
      </c>
      <c r="K13" s="21" t="s">
        <v>52</v>
      </c>
      <c r="L13" s="21"/>
      <c r="M13" s="21"/>
      <c r="Q13" s="28"/>
      <c r="R13" s="21"/>
      <c r="S13" s="21"/>
      <c r="T13" s="21"/>
      <c r="V13" s="18"/>
    </row>
    <row r="14" spans="1:22" x14ac:dyDescent="0.2">
      <c r="A14" s="30"/>
      <c r="D14" s="22"/>
      <c r="E14" s="22"/>
      <c r="K14" s="22"/>
      <c r="L14" s="22"/>
      <c r="R14" s="22"/>
      <c r="S14" s="22"/>
      <c r="V14" s="18"/>
    </row>
    <row r="15" spans="1:22" x14ac:dyDescent="0.2">
      <c r="A15" s="30"/>
      <c r="D15" s="1" t="s">
        <v>24</v>
      </c>
      <c r="E15" s="1"/>
      <c r="K15" s="1" t="s">
        <v>24</v>
      </c>
      <c r="L15" s="1"/>
      <c r="R15" s="1"/>
      <c r="S15" s="1"/>
      <c r="V15" s="18"/>
    </row>
    <row r="16" spans="1:22" x14ac:dyDescent="0.2">
      <c r="A16" s="30"/>
      <c r="C16" s="21" t="s">
        <v>44</v>
      </c>
      <c r="D16" s="25">
        <v>13300</v>
      </c>
      <c r="E16" s="25"/>
      <c r="F16" s="24"/>
      <c r="J16" s="21" t="s">
        <v>44</v>
      </c>
      <c r="K16" s="25">
        <v>13900</v>
      </c>
      <c r="L16" s="25"/>
      <c r="M16" s="24"/>
      <c r="Q16" s="21"/>
      <c r="R16" s="25"/>
      <c r="S16" s="25"/>
      <c r="T16" s="24"/>
      <c r="V16" s="18"/>
    </row>
    <row r="17" spans="1:22" x14ac:dyDescent="0.2">
      <c r="A17" s="30"/>
      <c r="C17" s="21" t="s">
        <v>45</v>
      </c>
      <c r="D17" s="25">
        <v>28900</v>
      </c>
      <c r="E17" s="25"/>
      <c r="F17" s="24"/>
      <c r="J17" s="21" t="s">
        <v>45</v>
      </c>
      <c r="K17" s="25">
        <v>24000</v>
      </c>
      <c r="L17" s="25"/>
      <c r="M17" s="24"/>
      <c r="Q17" s="21"/>
      <c r="R17" s="25"/>
      <c r="S17" s="25"/>
      <c r="T17" s="24"/>
      <c r="V17" s="18"/>
    </row>
    <row r="18" spans="1:22" x14ac:dyDescent="0.2">
      <c r="A18" s="30"/>
      <c r="C18" s="21" t="s">
        <v>46</v>
      </c>
      <c r="D18" s="24">
        <f>+D16+D17</f>
        <v>42200</v>
      </c>
      <c r="E18" s="25"/>
      <c r="F18" s="24"/>
      <c r="J18" s="21" t="s">
        <v>46</v>
      </c>
      <c r="K18" s="24">
        <f>K16+K17</f>
        <v>37900</v>
      </c>
      <c r="L18" s="25"/>
      <c r="M18" s="24"/>
      <c r="Q18" s="21"/>
      <c r="R18" s="24"/>
      <c r="S18" s="25"/>
      <c r="T18" s="24"/>
      <c r="V18" s="18"/>
    </row>
    <row r="19" spans="1:22" x14ac:dyDescent="0.2">
      <c r="A19" s="30"/>
      <c r="D19" s="1"/>
      <c r="K19" s="1"/>
      <c r="R19" s="1"/>
      <c r="V19" s="18"/>
    </row>
    <row r="20" spans="1:22" x14ac:dyDescent="0.2">
      <c r="A20" s="30"/>
      <c r="C20" s="21"/>
      <c r="D20" s="25"/>
      <c r="E20" s="25"/>
      <c r="F20" s="24"/>
      <c r="J20" s="21"/>
      <c r="K20" s="25"/>
      <c r="L20" s="25"/>
      <c r="M20" s="24"/>
      <c r="Q20" s="21"/>
      <c r="R20" s="25"/>
      <c r="S20" s="25"/>
      <c r="T20" s="24"/>
      <c r="V20" s="18"/>
    </row>
    <row r="21" spans="1:22" s="18" customFormat="1" x14ac:dyDescent="0.2"/>
    <row r="22" spans="1:22" x14ac:dyDescent="0.2">
      <c r="A22" s="31" t="s">
        <v>47</v>
      </c>
      <c r="B22" s="21" t="s">
        <v>48</v>
      </c>
      <c r="I22" s="21" t="s">
        <v>49</v>
      </c>
      <c r="P22" s="21"/>
      <c r="V22" s="18"/>
    </row>
    <row r="23" spans="1:22" x14ac:dyDescent="0.2">
      <c r="A23" s="32"/>
      <c r="V23" s="18"/>
    </row>
    <row r="24" spans="1:22" x14ac:dyDescent="0.2">
      <c r="A24" s="32"/>
      <c r="C24" t="s">
        <v>33</v>
      </c>
      <c r="D24" s="19">
        <v>40829.354166666664</v>
      </c>
      <c r="J24" t="s">
        <v>33</v>
      </c>
      <c r="K24" s="19">
        <v>40829.375</v>
      </c>
      <c r="R24" s="19"/>
      <c r="V24" s="18"/>
    </row>
    <row r="25" spans="1:22" x14ac:dyDescent="0.2">
      <c r="A25" s="32"/>
      <c r="C25" t="s">
        <v>34</v>
      </c>
      <c r="D25" s="19">
        <v>40861.354166666664</v>
      </c>
      <c r="J25" t="s">
        <v>34</v>
      </c>
      <c r="K25" s="19">
        <v>40861.375</v>
      </c>
      <c r="R25" s="19"/>
      <c r="V25" s="18"/>
    </row>
    <row r="26" spans="1:22" x14ac:dyDescent="0.2">
      <c r="A26" s="32"/>
      <c r="C26" t="s">
        <v>35</v>
      </c>
      <c r="D26" s="20">
        <f>D25-D24</f>
        <v>32</v>
      </c>
      <c r="J26" t="s">
        <v>35</v>
      </c>
      <c r="K26" s="20">
        <f>K25-K24</f>
        <v>32</v>
      </c>
      <c r="R26" s="20"/>
      <c r="V26" s="18"/>
    </row>
    <row r="27" spans="1:22" x14ac:dyDescent="0.2">
      <c r="A27" s="32"/>
      <c r="C27" t="s">
        <v>36</v>
      </c>
      <c r="D27">
        <v>768</v>
      </c>
      <c r="J27" t="s">
        <v>36</v>
      </c>
      <c r="K27">
        <v>768</v>
      </c>
      <c r="V27" s="18"/>
    </row>
    <row r="28" spans="1:22" x14ac:dyDescent="0.2">
      <c r="A28" s="32"/>
      <c r="C28" t="s">
        <v>37</v>
      </c>
      <c r="D28" s="23">
        <f>D27/24</f>
        <v>32</v>
      </c>
      <c r="J28" t="s">
        <v>37</v>
      </c>
      <c r="K28" s="23">
        <f>K27/24</f>
        <v>32</v>
      </c>
      <c r="R28" s="23"/>
      <c r="V28" s="18"/>
    </row>
    <row r="29" spans="1:22" x14ac:dyDescent="0.2">
      <c r="A29" s="32"/>
      <c r="C29" t="s">
        <v>39</v>
      </c>
      <c r="D29">
        <v>205</v>
      </c>
      <c r="J29" t="s">
        <v>39</v>
      </c>
      <c r="K29">
        <v>181.8</v>
      </c>
      <c r="V29" s="18"/>
    </row>
    <row r="30" spans="1:22" x14ac:dyDescent="0.2">
      <c r="A30" s="32"/>
      <c r="C30" s="21" t="s">
        <v>40</v>
      </c>
      <c r="D30">
        <v>193</v>
      </c>
      <c r="J30" s="21" t="s">
        <v>40</v>
      </c>
      <c r="K30">
        <v>193</v>
      </c>
      <c r="Q30" s="21"/>
      <c r="V30" s="18"/>
    </row>
    <row r="31" spans="1:22" x14ac:dyDescent="0.2">
      <c r="A31" s="32"/>
      <c r="C31" s="28"/>
      <c r="J31" s="28"/>
      <c r="Q31" s="28"/>
      <c r="V31" s="18"/>
    </row>
    <row r="32" spans="1:22" x14ac:dyDescent="0.2">
      <c r="A32" s="32"/>
      <c r="C32" s="28" t="s">
        <v>50</v>
      </c>
      <c r="D32" s="21" t="s">
        <v>53</v>
      </c>
      <c r="E32" s="21"/>
      <c r="F32" s="21"/>
      <c r="J32" s="28" t="s">
        <v>50</v>
      </c>
      <c r="K32" s="21" t="s">
        <v>54</v>
      </c>
      <c r="L32" s="21"/>
      <c r="M32" s="21"/>
      <c r="Q32" s="28"/>
      <c r="R32" s="21"/>
      <c r="S32" s="21"/>
      <c r="T32" s="21"/>
      <c r="V32" s="18"/>
    </row>
    <row r="33" spans="1:22" x14ac:dyDescent="0.2">
      <c r="A33" s="32"/>
      <c r="D33" s="22"/>
      <c r="E33" s="22"/>
      <c r="K33" s="22"/>
      <c r="L33" s="22"/>
      <c r="R33" s="22"/>
      <c r="S33" s="22"/>
      <c r="V33" s="18"/>
    </row>
    <row r="34" spans="1:22" x14ac:dyDescent="0.2">
      <c r="A34" s="32"/>
      <c r="D34" s="1" t="s">
        <v>24</v>
      </c>
      <c r="E34" s="1"/>
      <c r="K34" s="1" t="s">
        <v>24</v>
      </c>
      <c r="L34" s="1"/>
      <c r="R34" s="1"/>
      <c r="S34" s="1"/>
      <c r="V34" s="18"/>
    </row>
    <row r="35" spans="1:22" x14ac:dyDescent="0.2">
      <c r="A35" s="32"/>
      <c r="C35" s="21" t="s">
        <v>44</v>
      </c>
      <c r="D35" s="25">
        <v>10200</v>
      </c>
      <c r="E35" s="25"/>
      <c r="F35" s="24"/>
      <c r="J35" s="21" t="s">
        <v>44</v>
      </c>
      <c r="K35" s="25">
        <v>6850</v>
      </c>
      <c r="L35" s="25"/>
      <c r="M35" s="24"/>
      <c r="Q35" s="21"/>
      <c r="R35" s="25"/>
      <c r="S35" s="25"/>
      <c r="T35" s="24"/>
      <c r="V35" s="18"/>
    </row>
    <row r="36" spans="1:22" x14ac:dyDescent="0.2">
      <c r="A36" s="32"/>
      <c r="C36" s="21" t="s">
        <v>45</v>
      </c>
      <c r="D36" s="25">
        <v>24000</v>
      </c>
      <c r="E36" s="25"/>
      <c r="F36" s="24"/>
      <c r="J36" s="21" t="s">
        <v>45</v>
      </c>
      <c r="K36" s="25">
        <v>16960</v>
      </c>
      <c r="L36" s="25"/>
      <c r="M36" s="24"/>
      <c r="Q36" s="21"/>
      <c r="R36" s="25"/>
      <c r="S36" s="25"/>
      <c r="T36" s="24"/>
      <c r="V36" s="18"/>
    </row>
    <row r="37" spans="1:22" x14ac:dyDescent="0.2">
      <c r="A37" s="32"/>
      <c r="C37" s="21" t="s">
        <v>46</v>
      </c>
      <c r="D37" s="24">
        <f>+D35+D36</f>
        <v>34200</v>
      </c>
      <c r="E37" s="25"/>
      <c r="F37" s="24"/>
      <c r="J37" s="21" t="s">
        <v>46</v>
      </c>
      <c r="K37" s="24">
        <f>K35+K36</f>
        <v>23810</v>
      </c>
      <c r="L37" s="25"/>
      <c r="M37" s="24"/>
      <c r="Q37" s="21"/>
      <c r="R37" s="24"/>
      <c r="S37" s="25"/>
      <c r="T37" s="24"/>
      <c r="V37" s="18"/>
    </row>
    <row r="38" spans="1:22" x14ac:dyDescent="0.2">
      <c r="A38" s="32"/>
      <c r="D38" s="1"/>
      <c r="K38" s="1"/>
      <c r="R38" s="1"/>
      <c r="V38" s="18"/>
    </row>
    <row r="39" spans="1:22" x14ac:dyDescent="0.2">
      <c r="A39" s="32"/>
      <c r="C39" s="21"/>
      <c r="D39" s="25"/>
      <c r="E39" s="25"/>
      <c r="F39" s="24"/>
      <c r="J39" s="21"/>
      <c r="K39" s="25"/>
      <c r="L39" s="25"/>
      <c r="M39" s="24"/>
      <c r="Q39" s="21"/>
      <c r="R39" s="25"/>
      <c r="S39" s="25"/>
      <c r="T39" s="24"/>
      <c r="V39" s="18"/>
    </row>
    <row r="40" spans="1:22" x14ac:dyDescent="0.2">
      <c r="A40" s="18"/>
      <c r="B40" s="18"/>
      <c r="C40" s="18"/>
      <c r="D40" s="18"/>
      <c r="E40" s="18"/>
      <c r="F40" s="18"/>
      <c r="G40" s="18"/>
      <c r="I40" s="18"/>
      <c r="J40" s="18"/>
      <c r="K40" s="18"/>
      <c r="L40" s="18"/>
      <c r="M40" s="18"/>
      <c r="N40" s="18"/>
      <c r="P40" s="18"/>
      <c r="Q40" s="18"/>
      <c r="R40" s="18"/>
      <c r="S40" s="18"/>
      <c r="T40" s="18"/>
      <c r="U40" s="18"/>
      <c r="V40" s="18"/>
    </row>
    <row r="41" spans="1:22" x14ac:dyDescent="0.2">
      <c r="A41" s="33" t="s">
        <v>56</v>
      </c>
      <c r="P41" s="21" t="s">
        <v>57</v>
      </c>
      <c r="V41" s="18"/>
    </row>
    <row r="42" spans="1:22" x14ac:dyDescent="0.2">
      <c r="A42" s="34"/>
      <c r="V42" s="18"/>
    </row>
    <row r="43" spans="1:22" x14ac:dyDescent="0.2">
      <c r="A43" s="34"/>
      <c r="Q43" t="s">
        <v>33</v>
      </c>
      <c r="R43" s="19">
        <v>40988.375</v>
      </c>
      <c r="V43" s="18"/>
    </row>
    <row r="44" spans="1:22" x14ac:dyDescent="0.2">
      <c r="A44" s="34"/>
      <c r="Q44" t="s">
        <v>34</v>
      </c>
      <c r="R44" s="19">
        <v>41017.375</v>
      </c>
      <c r="V44" s="18"/>
    </row>
    <row r="45" spans="1:22" x14ac:dyDescent="0.2">
      <c r="A45" s="34"/>
      <c r="Q45" t="s">
        <v>35</v>
      </c>
      <c r="R45" s="20">
        <f>R44-R43</f>
        <v>29</v>
      </c>
      <c r="V45" s="18"/>
    </row>
    <row r="46" spans="1:22" x14ac:dyDescent="0.2">
      <c r="A46" s="34"/>
      <c r="Q46" t="s">
        <v>36</v>
      </c>
      <c r="R46">
        <v>696</v>
      </c>
      <c r="V46" s="18"/>
    </row>
    <row r="47" spans="1:22" x14ac:dyDescent="0.2">
      <c r="A47" s="34"/>
      <c r="Q47" t="s">
        <v>37</v>
      </c>
      <c r="R47" s="23">
        <f>+R46/24</f>
        <v>29</v>
      </c>
      <c r="V47" s="18"/>
    </row>
    <row r="48" spans="1:22" x14ac:dyDescent="0.2">
      <c r="A48" s="34"/>
      <c r="Q48" t="s">
        <v>39</v>
      </c>
      <c r="R48">
        <v>135.4</v>
      </c>
      <c r="V48" s="18"/>
    </row>
    <row r="49" spans="1:22" x14ac:dyDescent="0.2">
      <c r="A49" s="34"/>
      <c r="Q49" s="21" t="s">
        <v>40</v>
      </c>
      <c r="R49">
        <v>131.4</v>
      </c>
      <c r="V49" s="18"/>
    </row>
    <row r="50" spans="1:22" x14ac:dyDescent="0.2">
      <c r="A50" s="34"/>
      <c r="Q50" s="28"/>
      <c r="V50" s="18"/>
    </row>
    <row r="51" spans="1:22" x14ac:dyDescent="0.2">
      <c r="A51" s="34"/>
      <c r="Q51" s="28" t="s">
        <v>50</v>
      </c>
      <c r="R51" s="21" t="s">
        <v>58</v>
      </c>
      <c r="S51" s="21"/>
      <c r="T51" s="21"/>
      <c r="V51" s="18"/>
    </row>
    <row r="52" spans="1:22" x14ac:dyDescent="0.2">
      <c r="A52" s="34"/>
      <c r="R52" s="22"/>
      <c r="S52" s="22"/>
      <c r="V52" s="18"/>
    </row>
    <row r="53" spans="1:22" x14ac:dyDescent="0.2">
      <c r="A53" s="34"/>
      <c r="R53" s="1" t="s">
        <v>24</v>
      </c>
      <c r="S53" s="1"/>
      <c r="V53" s="18"/>
    </row>
    <row r="54" spans="1:22" x14ac:dyDescent="0.2">
      <c r="A54" s="34"/>
      <c r="Q54" s="21" t="s">
        <v>44</v>
      </c>
      <c r="R54" s="25">
        <v>33200</v>
      </c>
      <c r="S54" s="25"/>
      <c r="T54" s="24"/>
      <c r="V54" s="18"/>
    </row>
    <row r="55" spans="1:22" x14ac:dyDescent="0.2">
      <c r="A55" s="34"/>
      <c r="Q55" s="21" t="s">
        <v>45</v>
      </c>
      <c r="R55" s="25">
        <v>32700</v>
      </c>
      <c r="S55" s="25"/>
      <c r="T55" s="24"/>
      <c r="V55" s="18"/>
    </row>
    <row r="56" spans="1:22" x14ac:dyDescent="0.2">
      <c r="A56" s="34"/>
      <c r="Q56" s="21" t="s">
        <v>46</v>
      </c>
      <c r="R56" s="24">
        <f>R54+R55</f>
        <v>65900</v>
      </c>
      <c r="S56" s="25"/>
      <c r="T56" s="24"/>
      <c r="V56" s="18"/>
    </row>
    <row r="57" spans="1:22" x14ac:dyDescent="0.2">
      <c r="A57" s="34"/>
      <c r="R57" s="1"/>
      <c r="V57" s="18"/>
    </row>
    <row r="58" spans="1:22" x14ac:dyDescent="0.2">
      <c r="A58" s="34"/>
      <c r="Q58" s="21"/>
      <c r="R58" s="25"/>
      <c r="S58" s="25"/>
      <c r="T58" s="24"/>
      <c r="V58" s="18"/>
    </row>
    <row r="59" spans="1:22" s="18" customFormat="1" x14ac:dyDescent="0.2"/>
  </sheetData>
  <mergeCells count="3">
    <mergeCell ref="A3:A20"/>
    <mergeCell ref="A22:A39"/>
    <mergeCell ref="A41:A58"/>
  </mergeCells>
  <phoneticPr fontId="2" type="noConversion"/>
  <pageMargins left="0.75" right="0.75" top="1" bottom="1" header="0.5" footer="0.5"/>
  <pageSetup paperSize="9" orientation="portrait" horizontalDpi="300" verticalDpi="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Grafici</vt:lpstr>
      </vt:variant>
      <vt:variant>
        <vt:i4>4</vt:i4>
      </vt:variant>
    </vt:vector>
  </HeadingPairs>
  <TitlesOfParts>
    <vt:vector size="6" baseType="lpstr">
      <vt:lpstr>APPA Sbagliate</vt:lpstr>
      <vt:lpstr>Analisi</vt:lpstr>
      <vt:lpstr>Pioggia cumulata</vt:lpstr>
      <vt:lpstr>Sc.el. Borgo</vt:lpstr>
      <vt:lpstr>CRZ Borgo</vt:lpstr>
      <vt:lpstr>Scuola Roncegno</vt:lpstr>
    </vt:vector>
  </TitlesOfParts>
  <Company>Provincia Autonoma di Trento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pr30097</dc:creator>
  <cp:lastModifiedBy>Elena Cristina Rada</cp:lastModifiedBy>
  <dcterms:created xsi:type="dcterms:W3CDTF">2011-03-23T14:15:56Z</dcterms:created>
  <dcterms:modified xsi:type="dcterms:W3CDTF">2012-09-05T21:41:35Z</dcterms:modified>
</cp:coreProperties>
</file>